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0CB2DFEA-C843-4D0E-AEF7-0F1094B8F234}" xr6:coauthVersionLast="47" xr6:coauthVersionMax="47" xr10:uidLastSave="{00000000-0000-0000-0000-000000000000}"/>
  <bookViews>
    <workbookView xWindow="13275" yWindow="960" windowWidth="12510" windowHeight="13920" firstSheet="10" activeTab="10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2" l="1"/>
  <c r="F7" i="12"/>
  <c r="C7" i="12"/>
  <c r="I8" i="12"/>
  <c r="F8" i="12"/>
  <c r="C8" i="12"/>
  <c r="I7" i="11"/>
  <c r="M7" i="11" l="1"/>
  <c r="I8" i="11"/>
  <c r="F8" i="11"/>
  <c r="C8" i="11"/>
  <c r="F7" i="11"/>
  <c r="C7" i="11"/>
  <c r="F8" i="7" l="1"/>
  <c r="F8" i="8" s="1"/>
  <c r="F8" i="9" s="1"/>
  <c r="I8" i="6"/>
  <c r="I8" i="7" s="1"/>
  <c r="I8" i="8" s="1"/>
  <c r="I8" i="9" s="1"/>
  <c r="F8" i="6"/>
  <c r="C8" i="6"/>
  <c r="C8" i="7" s="1"/>
  <c r="C8" i="8" s="1"/>
  <c r="C8" i="9" s="1"/>
  <c r="I8" i="5"/>
  <c r="I7" i="3"/>
  <c r="I7" i="4" s="1"/>
  <c r="F7" i="3"/>
  <c r="F7" i="4" s="1"/>
  <c r="F7" i="5" s="1"/>
  <c r="F7" i="6" s="1"/>
  <c r="F7" i="7" s="1"/>
  <c r="F7" i="8" s="1"/>
  <c r="F7" i="9" s="1"/>
  <c r="F7" i="10" s="1"/>
  <c r="I7" i="2"/>
  <c r="F7" i="2"/>
  <c r="C7" i="2"/>
  <c r="C7" i="3" s="1"/>
  <c r="C7" i="4" s="1"/>
  <c r="C7" i="5" s="1"/>
  <c r="C7" i="6" s="1"/>
  <c r="C7" i="7" s="1"/>
  <c r="C7" i="8" s="1"/>
  <c r="C7" i="9" s="1"/>
  <c r="C7" i="10" s="1"/>
  <c r="J11" i="13"/>
  <c r="G11" i="13"/>
  <c r="D11" i="13"/>
  <c r="D8" i="13"/>
  <c r="I11" i="13"/>
  <c r="F11" i="13"/>
  <c r="C11" i="13"/>
  <c r="G7" i="10"/>
  <c r="G7" i="13" s="1"/>
  <c r="D7" i="10"/>
  <c r="D7" i="13" s="1"/>
  <c r="J7" i="10"/>
  <c r="J7" i="13" s="1"/>
  <c r="I11" i="10"/>
  <c r="C11" i="10"/>
  <c r="F11" i="10"/>
  <c r="J8" i="10"/>
  <c r="J8" i="13"/>
  <c r="D8" i="10"/>
  <c r="G11" i="10"/>
  <c r="G8" i="10"/>
  <c r="G8" i="13"/>
  <c r="D11" i="10"/>
  <c r="M7" i="2"/>
  <c r="N7" i="2"/>
  <c r="J11" i="10"/>
  <c r="C8" i="10" l="1"/>
  <c r="C8" i="13" s="1"/>
  <c r="I8" i="10"/>
  <c r="I8" i="13" s="1"/>
  <c r="F8" i="10"/>
  <c r="F8" i="13" s="1"/>
  <c r="I7" i="5"/>
  <c r="M7" i="4"/>
  <c r="N7" i="4" s="1"/>
  <c r="M7" i="3"/>
  <c r="N7" i="3" s="1"/>
  <c r="F7" i="13"/>
  <c r="C7" i="13"/>
  <c r="I7" i="6" l="1"/>
  <c r="M7" i="5"/>
  <c r="N7" i="5" s="1"/>
  <c r="I7" i="7" l="1"/>
  <c r="M7" i="6"/>
  <c r="N7" i="6" s="1"/>
  <c r="I7" i="8" l="1"/>
  <c r="M7" i="7"/>
  <c r="N7" i="7" s="1"/>
  <c r="I7" i="9" l="1"/>
  <c r="M7" i="8"/>
  <c r="N7" i="8" s="1"/>
  <c r="I7" i="10" l="1"/>
  <c r="M7" i="9"/>
  <c r="N7" i="9" s="1"/>
  <c r="M7" i="10" l="1"/>
  <c r="N7" i="10" s="1"/>
  <c r="N7" i="11" l="1"/>
  <c r="I7" i="13" l="1"/>
  <c r="M7" i="12"/>
  <c r="N7" i="12" s="1"/>
  <c r="O11" i="13" l="1"/>
  <c r="P11" i="13" s="1"/>
  <c r="M7" i="13"/>
  <c r="N7" i="13" s="1"/>
</calcChain>
</file>

<file path=xl/sharedStrings.xml><?xml version="1.0" encoding="utf-8"?>
<sst xmlns="http://schemas.openxmlformats.org/spreadsheetml/2006/main" count="348" uniqueCount="36">
  <si>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</si>
  <si>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</si>
  <si>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</si>
  <si>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</si>
  <si>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</si>
  <si>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</si>
  <si>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</si>
  <si>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</si>
  <si>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</si>
  <si>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</si>
  <si>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</si>
  <si>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</si>
  <si>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</si>
  <si>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</si>
  <si>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</si>
  <si>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</si>
  <si>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</si>
  <si>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</si>
  <si>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</si>
  <si>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</si>
  <si>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</si>
  <si>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</si>
  <si>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</si>
  <si>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</si>
  <si>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</si>
  <si>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</si>
  <si>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апрель 2024 года</t>
  </si>
  <si>
    <t>Генеральный директор ООО ЭСК "Энергия"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</si>
  <si>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май 2024 года</t>
  </si>
  <si>
    <t>Генеральный директор ООО ЭСК "Энергия"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</si>
  <si>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июнь 2024 года</t>
  </si>
  <si>
    <t>ИНФОРМАЦИЯ
об осуществлении технологического присоединения
по договорам, заключенным ООО ЭСК "Энергия"
за июль 2024 года</t>
  </si>
  <si>
    <t>ИНФОРМАЦИЯ
об осуществлении технологического присоединения
по договорам, заключенным ООО ЭСК "Энергия"
за август 2024 года</t>
  </si>
  <si>
    <t>ИНФОРМАЦИЯ
об осуществлении технологического присоединения
по договорам, заключенным ООО ЭСК "Энергия"
за сентябрь 2024 года</t>
  </si>
  <si>
    <t>ИНФОРМАЦИЯ
об осуществлении технологического присоединения
по договорам, заключенным ООО ЭСК "Энергия"
за октябрь 2024 года</t>
  </si>
  <si>
    <t>ИНФОРМАЦИЯ
об осуществлении технологического присоединения
по договорам, заключенным ООО ЭСК "Энергия"
за 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</si>
</sst>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customWidth="1"/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1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март!C7+6</f>
        <v>32</v>
      </c>
      <c r="D7" s="2"/>
      <c r="E7" s="2"/>
      <c r="F7" s="6">
        <f>март!F7+73.5</f>
        <v>380</v>
      </c>
      <c r="G7" s="6"/>
      <c r="H7" s="2"/>
      <c r="I7" s="10">
        <f>март!I7+296.33796/1.2</f>
        <v>1030.2528916666668</v>
      </c>
      <c r="J7" s="3"/>
      <c r="K7" s="2"/>
      <c r="M7" s="12">
        <f>I7+I8+J7+J11</f>
        <v>1160.2274333333335</v>
      </c>
      <c r="N7" s="12">
        <f>M7*1.2</f>
        <v>1392.2729200000001</v>
      </c>
    </row>
    <row r="8" spans="1:16" x14ac:dyDescent="0.25">
      <c r="A8" s="1">
        <v>2</v>
      </c>
      <c r="B8" s="2" t="s">
        <v>11</v>
      </c>
      <c r="C8" s="2">
        <v>1</v>
      </c>
      <c r="D8" s="2"/>
      <c r="E8" s="2"/>
      <c r="F8" s="6">
        <v>50</v>
      </c>
      <c r="G8" s="6"/>
      <c r="H8" s="2"/>
      <c r="I8" s="10">
        <f>155.96945/1.2</f>
        <v>129.97454166666668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апрель!C7+19</f>
        <v>51</v>
      </c>
      <c r="D7" s="2"/>
      <c r="E7" s="2"/>
      <c r="F7" s="6">
        <f>апрель!F7+259</f>
        <v>639</v>
      </c>
      <c r="G7" s="6"/>
      <c r="H7" s="2"/>
      <c r="I7" s="10">
        <f>апрель!I7+997.02204/1.2</f>
        <v>1861.1045916666667</v>
      </c>
      <c r="J7" s="10"/>
      <c r="K7" s="2"/>
      <c r="M7" s="11">
        <f>I7+I8+J7+J11+I11</f>
        <v>2513.7636000000002</v>
      </c>
      <c r="N7" s="12">
        <f>M7*1.2</f>
        <v>3016.5163200000002</v>
      </c>
    </row>
    <row r="8" spans="1:16" x14ac:dyDescent="0.25">
      <c r="A8" s="1">
        <v>2</v>
      </c>
      <c r="B8" s="2" t="s">
        <v>11</v>
      </c>
      <c r="C8" s="2">
        <f>апрель!C8+6</f>
        <v>7</v>
      </c>
      <c r="D8" s="2"/>
      <c r="E8" s="2"/>
      <c r="F8" s="6">
        <f>апрель!F8+230</f>
        <v>280</v>
      </c>
      <c r="G8" s="6"/>
      <c r="H8" s="2"/>
      <c r="I8" s="10">
        <f>апрель!I8+627.22136/1.2</f>
        <v>652.65900833333342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topLeftCell="A4" zoomScaleNormal="100" zoomScaleSheetLayoutView="100" workbookViewId="0">
      <selection activeCell="A21" sqref="A21:K2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май!C7+7</f>
        <v>58</v>
      </c>
      <c r="D7" s="2"/>
      <c r="E7" s="2"/>
      <c r="F7" s="6">
        <f>май!F7+83</f>
        <v>722</v>
      </c>
      <c r="G7" s="6"/>
      <c r="H7" s="2"/>
      <c r="I7" s="10">
        <f>май!I7+325.30771/1.2</f>
        <v>2132.1943500000002</v>
      </c>
      <c r="J7" s="10"/>
      <c r="K7" s="2"/>
      <c r="M7" s="11">
        <f>I7+I8+J7+J11+I11</f>
        <v>3137.6322333333337</v>
      </c>
      <c r="N7" s="12">
        <f>M7*1.2</f>
        <v>3765.1586800000005</v>
      </c>
    </row>
    <row r="8" spans="1:16" x14ac:dyDescent="0.25">
      <c r="A8" s="1">
        <v>2</v>
      </c>
      <c r="B8" s="2" t="s">
        <v>11</v>
      </c>
      <c r="C8" s="2">
        <f>май!C8+4</f>
        <v>11</v>
      </c>
      <c r="D8" s="2"/>
      <c r="E8" s="2"/>
      <c r="F8" s="6">
        <f>май!F8+101</f>
        <v>381</v>
      </c>
      <c r="G8" s="6"/>
      <c r="H8" s="2"/>
      <c r="I8" s="10">
        <f>май!I8+423.33465/1.2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I7" sqref="I7: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июнь!C7+12</f>
        <v>70</v>
      </c>
      <c r="D7" s="2"/>
      <c r="E7" s="2"/>
      <c r="F7" s="6">
        <f>июнь!F7+127</f>
        <v>849</v>
      </c>
      <c r="G7" s="6"/>
      <c r="H7" s="2"/>
      <c r="I7" s="10">
        <f>июнь!I7+489.07572/1.2</f>
        <v>2539.7574500000001</v>
      </c>
      <c r="J7" s="10"/>
      <c r="K7" s="2"/>
      <c r="M7" s="11">
        <f>I7+I8+J8+J11+I11</f>
        <v>3545.1953333333336</v>
      </c>
      <c r="N7" s="12">
        <f>M7*1.2</f>
        <v>4254.2344000000003</v>
      </c>
    </row>
    <row r="8" spans="1:16" x14ac:dyDescent="0.25">
      <c r="A8" s="1">
        <v>2</v>
      </c>
      <c r="B8" s="2" t="s">
        <v>11</v>
      </c>
      <c r="C8" s="2">
        <f>июнь!C8</f>
        <v>11</v>
      </c>
      <c r="D8" s="2"/>
      <c r="E8" s="2"/>
      <c r="F8" s="6">
        <f>июнь!F8</f>
        <v>381</v>
      </c>
      <c r="G8" s="6"/>
      <c r="H8" s="2"/>
      <c r="I8" s="10">
        <f>июнь!I8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июль!C7+6</f>
        <v>76</v>
      </c>
      <c r="D7" s="2"/>
      <c r="E7" s="2"/>
      <c r="F7" s="6">
        <f>июль!F7+66</f>
        <v>915</v>
      </c>
      <c r="G7" s="6"/>
      <c r="H7" s="2"/>
      <c r="I7" s="10">
        <f>июль!I7+370.42572/1.2</f>
        <v>2848.4455499999999</v>
      </c>
      <c r="J7" s="10"/>
      <c r="K7" s="2"/>
      <c r="M7" s="11">
        <f>I7+I8+J8+J11+I11+J7</f>
        <v>3853.8834333333334</v>
      </c>
      <c r="N7" s="12">
        <f>M7*1.2</f>
        <v>4624.6601199999996</v>
      </c>
    </row>
    <row r="8" spans="1:16" x14ac:dyDescent="0.25">
      <c r="A8" s="1">
        <v>2</v>
      </c>
      <c r="B8" s="2" t="s">
        <v>11</v>
      </c>
      <c r="C8" s="2">
        <f>июль!C8</f>
        <v>11</v>
      </c>
      <c r="D8" s="2"/>
      <c r="E8" s="2"/>
      <c r="F8" s="6">
        <f>июль!F8</f>
        <v>381</v>
      </c>
      <c r="G8" s="6"/>
      <c r="H8" s="2"/>
      <c r="I8" s="10">
        <f>июль!I8</f>
        <v>1005.4378833333335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G1" zoomScaleNormal="100" zoomScaleSheetLayoutView="100" workbookViewId="0">
      <selection activeCell="M7" sqref="M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</f>
        <v>77</v>
      </c>
      <c r="D7" s="2">
        <f>август!D7</f>
        <v>0</v>
      </c>
      <c r="E7" s="2"/>
      <c r="F7" s="6">
        <f>август!F7+3</f>
        <v>918</v>
      </c>
      <c r="G7" s="6">
        <f>август!G7</f>
        <v>0</v>
      </c>
      <c r="H7" s="2"/>
      <c r="I7" s="14">
        <f>август!I7+21000/1000/1.2</f>
        <v>2865.9455499999999</v>
      </c>
      <c r="J7" s="10">
        <f>август!J7</f>
        <v>0</v>
      </c>
      <c r="K7" s="2"/>
      <c r="M7" s="11">
        <f>I7+I8+J8+J11+I11+J7</f>
        <v>3871.3834333333334</v>
      </c>
      <c r="N7" s="12">
        <f>M7*1.2</f>
        <v>4645.6601199999996</v>
      </c>
    </row>
    <row r="8" spans="1:16" x14ac:dyDescent="0.25">
      <c r="A8" s="1">
        <v>2</v>
      </c>
      <c r="B8" s="2" t="s">
        <v>11</v>
      </c>
      <c r="C8" s="2">
        <f>август!C8</f>
        <v>11</v>
      </c>
      <c r="D8" s="2">
        <f>август!D8</f>
        <v>0</v>
      </c>
      <c r="E8" s="2"/>
      <c r="F8" s="6">
        <f>август!F8</f>
        <v>381</v>
      </c>
      <c r="G8" s="6">
        <f>август!G8</f>
        <v>0</v>
      </c>
      <c r="H8" s="2"/>
      <c r="I8" s="14">
        <f>август!I8</f>
        <v>1005.4378833333335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сентябрь!C7+5</f>
        <v>82</v>
      </c>
      <c r="D7" s="2"/>
      <c r="E7" s="2"/>
      <c r="F7" s="15">
        <f>сентябрь!F7+39.5</f>
        <v>957.5</v>
      </c>
      <c r="G7" s="6"/>
      <c r="H7" s="2"/>
      <c r="I7" s="10">
        <f>сентябрь!I7+220.86217/1.2</f>
        <v>3049.9973583333331</v>
      </c>
      <c r="J7" s="10"/>
      <c r="K7" s="2"/>
      <c r="M7" s="11">
        <f>I7+I8+J8+J11+I11+J7</f>
        <v>5273.2164833333336</v>
      </c>
      <c r="N7" s="12">
        <f>M7*1.2</f>
        <v>6327.8597799999998</v>
      </c>
    </row>
    <row r="8" spans="1:16" x14ac:dyDescent="0.25">
      <c r="A8" s="1">
        <v>2</v>
      </c>
      <c r="B8" s="2" t="s">
        <v>11</v>
      </c>
      <c r="C8" s="2">
        <f>сентябрь!C8+1</f>
        <v>12</v>
      </c>
      <c r="D8" s="2"/>
      <c r="E8" s="2"/>
      <c r="F8" s="6">
        <f>сентябрь!F8+100</f>
        <v>481</v>
      </c>
      <c r="G8" s="6"/>
      <c r="H8" s="2"/>
      <c r="I8" s="10">
        <f>сентябрь!I8+1461.33749/1.2</f>
        <v>2223.2191250000001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tabSelected="1" view="pageBreakPreview" topLeftCell="A7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90</v>
      </c>
      <c r="D7" s="2"/>
      <c r="E7" s="2"/>
      <c r="F7" s="10">
        <f>октябрь!F7+114</f>
        <v>1071.5</v>
      </c>
      <c r="G7" s="10"/>
      <c r="H7" s="2"/>
      <c r="I7" s="10">
        <f>октябрь!I7+658.34705/1.2</f>
        <v>3598.6198999999997</v>
      </c>
      <c r="J7" s="10"/>
      <c r="K7" s="2"/>
      <c r="M7" s="11">
        <f>I7+I8+J8+J11+I11+J7</f>
        <v>5821.8390249999993</v>
      </c>
      <c r="N7" s="12">
        <f>M7*1.2</f>
        <v>6986.2068299999992</v>
      </c>
    </row>
    <row r="8" spans="1:16" x14ac:dyDescent="0.25">
      <c r="A8" s="1">
        <v>2</v>
      </c>
      <c r="B8" s="2" t="s">
        <v>11</v>
      </c>
      <c r="C8" s="2">
        <f>октябрь!C8</f>
        <v>12</v>
      </c>
      <c r="D8" s="2"/>
      <c r="E8" s="2"/>
      <c r="F8" s="10">
        <f>октябрь!F8</f>
        <v>481</v>
      </c>
      <c r="G8" s="10"/>
      <c r="H8" s="2"/>
      <c r="I8" s="10">
        <f>октябрь!I8</f>
        <v>2223.2191250000001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128</v>
      </c>
      <c r="D7" s="2">
        <f>ноябрь!D7</f>
        <v>0</v>
      </c>
      <c r="E7" s="2"/>
      <c r="F7" s="15">
        <f>ноябрь!F7+456</f>
        <v>1527.5</v>
      </c>
      <c r="G7" s="6">
        <f>ноябрь!G7</f>
        <v>0</v>
      </c>
      <c r="H7" s="2"/>
      <c r="I7" s="10">
        <f>ноябрь!I7+1285.766/1.2</f>
        <v>4670.091566666666</v>
      </c>
      <c r="J7" s="10">
        <f>ноябрь!J7</f>
        <v>0</v>
      </c>
      <c r="K7" s="2"/>
      <c r="M7" s="11">
        <f>I7+I8+J8+J11+I11</f>
        <v>11959.93555</v>
      </c>
      <c r="N7" s="12">
        <f>M7*1.2</f>
        <v>14351.92266</v>
      </c>
    </row>
    <row r="8" spans="1:16" x14ac:dyDescent="0.25">
      <c r="A8" s="1">
        <v>2</v>
      </c>
      <c r="B8" s="2" t="s">
        <v>11</v>
      </c>
      <c r="C8" s="2">
        <f>ноябрь!C8+5</f>
        <v>17</v>
      </c>
      <c r="D8" s="2">
        <f>ноябрь!D8</f>
        <v>0</v>
      </c>
      <c r="E8" s="2"/>
      <c r="F8" s="6">
        <f>ноябрь!F8+380</f>
        <v>861</v>
      </c>
      <c r="G8" s="6">
        <f>ноябрь!G8</f>
        <v>0</v>
      </c>
      <c r="H8" s="2"/>
      <c r="I8" s="10">
        <f>ноябрь!I8+1039.90893/1.2</f>
        <v>3089.8099000000002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11959.93555</v>
      </c>
      <c r="P11" s="9">
        <f>O11*1.2</f>
        <v>14351.92266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2024-12-03T01:44:37Z</dcterms:modified>
</cp:coreProperties>
</file>