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727B878-82F0-4AA4-8F50-1DAE5A2386B8}" xr6:coauthVersionLast="47" xr6:coauthVersionMax="47" xr10:uidLastSave="{00000000-0000-0000-0000-000000000000}"/>
  <bookViews>
    <workbookView xWindow="-120" yWindow="-120" windowWidth="29040" windowHeight="15840" tabRatio="672" firstSheet="9" activeTab="9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7" i="40" l="1"/>
  <c r="C7" i="40"/>
  <c r="G14" i="39"/>
  <c r="D14" i="39"/>
  <c r="D8" i="39"/>
  <c r="C7" i="32" l="1"/>
  <c r="C7" i="33" s="1"/>
  <c r="C7" i="34" s="1"/>
  <c r="C7" i="35" s="1"/>
  <c r="C7" i="36" s="1"/>
  <c r="C7" i="37" s="1"/>
  <c r="C7" i="38" s="1"/>
  <c r="C7" i="39" s="1"/>
  <c r="F7" i="31"/>
  <c r="F7" i="32" s="1"/>
  <c r="F7" i="33" s="1"/>
  <c r="F7" i="34" s="1"/>
  <c r="F7" i="35" s="1"/>
  <c r="F7" i="36" s="1"/>
  <c r="F7" i="37" s="1"/>
  <c r="F7" i="38" s="1"/>
  <c r="F7" i="39" s="1"/>
  <c r="C7" i="31"/>
  <c r="F8" i="31"/>
  <c r="F8" i="32" s="1"/>
  <c r="F8" i="33" s="1"/>
  <c r="F8" i="34" s="1"/>
  <c r="F8" i="35" s="1"/>
  <c r="F8" i="36" s="1"/>
  <c r="F8" i="37" s="1"/>
  <c r="F8" i="38" s="1"/>
  <c r="F8" i="39" s="1"/>
  <c r="C8" i="31"/>
  <c r="C8" i="32" s="1"/>
  <c r="C8" i="33" s="1"/>
  <c r="C8" i="34" s="1"/>
  <c r="C8" i="35" s="1"/>
  <c r="C8" i="36" s="1"/>
  <c r="C8" i="37" s="1"/>
  <c r="C8" i="38" s="1"/>
  <c r="C8" i="39" s="1"/>
  <c r="G14" i="40"/>
  <c r="G14" i="41" s="1"/>
  <c r="G14" i="42" s="1"/>
  <c r="D14" i="40"/>
  <c r="D14" i="41" s="1"/>
  <c r="D14" i="42" s="1"/>
  <c r="G11" i="39"/>
  <c r="G11" i="41" s="1"/>
  <c r="G11" i="42" s="1"/>
  <c r="D11" i="39"/>
  <c r="D11" i="41" s="1"/>
  <c r="D11" i="42" s="1"/>
  <c r="F14" i="39"/>
  <c r="F14" i="41" s="1"/>
  <c r="F14" i="42" s="1"/>
  <c r="C14" i="39"/>
  <c r="C14" i="41" s="1"/>
  <c r="C14" i="42" s="1"/>
  <c r="G8" i="39"/>
  <c r="G7" i="39"/>
  <c r="G7" i="41" s="1"/>
  <c r="G7" i="42" s="1"/>
  <c r="D7" i="39"/>
  <c r="D7" i="41" s="1"/>
  <c r="D7" i="42" s="1"/>
  <c r="C11" i="39"/>
  <c r="C11" i="40" s="1"/>
  <c r="F11" i="39"/>
  <c r="F11" i="40" s="1"/>
  <c r="F8" i="40" l="1"/>
  <c r="F8" i="41" s="1"/>
  <c r="F8" i="42" s="1"/>
  <c r="F7" i="41"/>
  <c r="F7" i="42" s="1"/>
  <c r="C8" i="40"/>
  <c r="C8" i="41" s="1"/>
  <c r="C8" i="42" s="1"/>
  <c r="C7" i="41"/>
  <c r="C7" i="42" s="1"/>
</calcChain>
</file>

<file path=xl/sharedStrings.xml><?xml version="1.0" encoding="utf-8"?>
<sst xmlns="http://schemas.openxmlformats.org/spreadsheetml/2006/main" count="311" uniqueCount="40">
  <si>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</si>
  <si>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</si>
  <si>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</si>
  <si>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</si>
  <si>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</si>
  <si>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</si>
  <si>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</si>
  <si>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</si>
  <si>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</si>
  <si>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</si>
  <si>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</si>
  <si>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</si>
  <si>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</si>
  <si>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</si>
  <si>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</si>
  <si>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</si>
  <si>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</si>
  <si>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</si>
  <si>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</si>
  <si>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</si>
  <si>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От 670 кВт  - всего</t>
  </si>
  <si>
    <t>ИНФОРМАЦИЯ
о поданных заявках на технологическое присоединение ООО ЭСК "Энергия"
за ноябрь 2023 года</t>
  </si>
  <si>
    <t>ИНФОРМАЦИЯ
о поданных заявках на технологическое присоединение ООО ЭСК "Энергия"
за декабрь 2023 года</t>
  </si>
  <si>
    <t>ИНФОРМАЦИЯ
о поданных заявках на технологическое присоединение ООО ЭСК "Энергия"
за январь 2024 года</t>
  </si>
  <si>
    <t>Генеральный директор ООО ЭСК "Энергия"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</si>
  <si>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февраль 2024 года</t>
  </si>
  <si>
    <t>Генеральный директор ООО ЭСК "Энергия"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</si>
  <si>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март 2024 года</t>
  </si>
  <si>
    <t>Генеральный директор ООО ЭСК "Энергия"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</si>
  <si>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апрель 2024 года</t>
  </si>
  <si>
    <t>Генеральный 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</si>
  <si>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май 2024 года</t>
  </si>
  <si>
    <t>Генеральный директор ООО ЭСК "Энергия"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</si>
  <si>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июнь 2024 года</t>
  </si>
  <si>
    <t>ИНФОРМАЦИЯ
о поданных заявках на технологическое присоединение ООО ЭСК "Энергия"
за июль 2024 года</t>
  </si>
  <si>
    <t>ИНФОРМАЦИЯ
о поданных заявках на технологическое присоединение ООО ЭСК "Энергия"
за август 2024 года</t>
  </si>
  <si>
    <t>Генеральный директор ООО ЭСК "Энергия"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</si>
  <si>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сентябрь 2024 года</t>
  </si>
  <si>
    <t>Генеральный 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</si>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</sst>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left" vertical="center" wrapText="1" indent="2"/>
    </xf>
    <xf numFmtId="0" fontId="5" fillId="0" borderId="1" xfId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topLeftCell="A16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27</f>
        <v>27</v>
      </c>
      <c r="D7" s="3"/>
      <c r="E7" s="3"/>
      <c r="F7" s="5">
        <f>287.5</f>
        <v>287.5</v>
      </c>
      <c r="G7" s="5"/>
      <c r="H7" s="3"/>
    </row>
    <row r="8" spans="1:13" x14ac:dyDescent="0.25">
      <c r="A8" s="6">
        <v>2</v>
      </c>
      <c r="B8" s="3" t="s">
        <v>8</v>
      </c>
      <c r="C8" s="3">
        <f>5</f>
        <v>5</v>
      </c>
      <c r="D8" s="3"/>
      <c r="E8" s="3"/>
      <c r="F8" s="5">
        <f>321.4</f>
        <v>321.39999999999998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2" spans="1:8" x14ac:dyDescent="0.25">
      <c r="A22" s="13" t="s">
        <v>24</v>
      </c>
      <c r="B22" s="13"/>
      <c r="C22" s="13"/>
      <c r="D22" s="13"/>
      <c r="E22" s="13"/>
      <c r="F22" s="13"/>
      <c r="G22" s="13"/>
      <c r="H22" s="13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tabSelected="1"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39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сентябрь!C7+5</f>
        <v>148</v>
      </c>
      <c r="D7" s="3"/>
      <c r="E7" s="3"/>
      <c r="F7" s="8">
        <f>сентябрь!F7+69</f>
        <v>1757</v>
      </c>
      <c r="G7" s="8"/>
      <c r="H7" s="3"/>
    </row>
    <row r="8" spans="1:13" x14ac:dyDescent="0.25">
      <c r="A8" s="6">
        <v>2</v>
      </c>
      <c r="B8" s="3" t="s">
        <v>8</v>
      </c>
      <c r="C8" s="3">
        <f>сентябрь!C8</f>
        <v>24</v>
      </c>
      <c r="D8" s="3"/>
      <c r="E8" s="3"/>
      <c r="F8" s="8">
        <f>сентябрь!F8</f>
        <v>1161.4000000000001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1</v>
      </c>
      <c r="D11" s="3"/>
      <c r="E11" s="3"/>
      <c r="F11" s="8">
        <f>сентябрь!F11</f>
        <v>630</v>
      </c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>
        <f>сентябрь!D14</f>
        <v>1</v>
      </c>
      <c r="E14" s="3"/>
      <c r="F14" s="8"/>
      <c r="G14" s="8">
        <f>сентябрь!G14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30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21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октябрь!C7+17</f>
        <v>165</v>
      </c>
      <c r="D7" s="3">
        <f>октябрь!D7</f>
        <v>0</v>
      </c>
      <c r="E7" s="3"/>
      <c r="F7" s="8">
        <f>октябрь!F7+220</f>
        <v>1977</v>
      </c>
      <c r="G7" s="8">
        <f>октябрь!G7</f>
        <v>0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25</v>
      </c>
      <c r="D8" s="3"/>
      <c r="E8" s="3"/>
      <c r="F8" s="8">
        <f>октябрь!F8+25</f>
        <v>1186.4000000000001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октябрь!D11</f>
        <v>0</v>
      </c>
      <c r="E11" s="3"/>
      <c r="F11" s="8"/>
      <c r="G11" s="8">
        <f>октябрь!G11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октябрь!C14</f>
        <v>0</v>
      </c>
      <c r="D14" s="4">
        <f>октябрь!D14</f>
        <v>1</v>
      </c>
      <c r="E14" s="3"/>
      <c r="F14" s="8">
        <f>октябрь!F14</f>
        <v>0</v>
      </c>
      <c r="G14" s="8">
        <f>октябрь!G14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17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4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ноябрь!C7+6</f>
        <v>171</v>
      </c>
      <c r="D7" s="3">
        <f>ноябрь!D7+1</f>
        <v>1</v>
      </c>
      <c r="E7" s="3"/>
      <c r="F7" s="8">
        <f>ноябрь!F7+81</f>
        <v>2058</v>
      </c>
      <c r="G7" s="8">
        <f>ноябрь!G7+15</f>
        <v>15</v>
      </c>
      <c r="H7" s="3"/>
    </row>
    <row r="8" spans="1:13" x14ac:dyDescent="0.25">
      <c r="A8" s="6">
        <v>2</v>
      </c>
      <c r="B8" s="3" t="s">
        <v>8</v>
      </c>
      <c r="C8" s="3">
        <f>ноябрь!C8+2</f>
        <v>27</v>
      </c>
      <c r="D8" s="3"/>
      <c r="E8" s="3"/>
      <c r="F8" s="8">
        <f>ноябрь!F8+47</f>
        <v>1233.4000000000001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ноябрь!D11</f>
        <v>0</v>
      </c>
      <c r="E11" s="3"/>
      <c r="F11" s="8"/>
      <c r="G11" s="8">
        <f>ноябрь!G11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ноябрь!C14</f>
        <v>0</v>
      </c>
      <c r="D14" s="3">
        <f>ноябрь!D14</f>
        <v>1</v>
      </c>
      <c r="E14" s="3"/>
      <c r="F14" s="8">
        <f>ноябрь!F14</f>
        <v>0</v>
      </c>
      <c r="G14" s="8">
        <f>ноябрь!G14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17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B20" sqref="B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25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январь!C7+13</f>
        <v>40</v>
      </c>
      <c r="D7" s="3"/>
      <c r="E7" s="3"/>
      <c r="F7" s="5">
        <f>январь!F7+146</f>
        <v>433.5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январь!C8+5</f>
        <v>10</v>
      </c>
      <c r="D8" s="3"/>
      <c r="E8" s="3"/>
      <c r="F8" s="5">
        <f>январь!F8+151</f>
        <v>472.4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2" spans="1:8" x14ac:dyDescent="0.25">
      <c r="A22" s="13" t="s">
        <v>26</v>
      </c>
      <c r="B22" s="13"/>
      <c r="C22" s="13"/>
      <c r="D22" s="13"/>
      <c r="E22" s="13"/>
      <c r="F22" s="13"/>
      <c r="G22" s="13"/>
      <c r="H22" s="13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27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февраль!C7+25</f>
        <v>65</v>
      </c>
      <c r="D7" s="3"/>
      <c r="E7" s="3"/>
      <c r="F7" s="10">
        <f>февраль!F7+365</f>
        <v>798.5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12</v>
      </c>
      <c r="D8" s="3"/>
      <c r="E8" s="3"/>
      <c r="F8" s="10">
        <f>февраль!F8+70</f>
        <v>542.4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10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28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A25" sqref="A2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29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март!C7+14</f>
        <v>79</v>
      </c>
      <c r="D7" s="3"/>
      <c r="E7" s="3"/>
      <c r="F7" s="5">
        <f>март!F7+150.5</f>
        <v>949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март!C8+5</f>
        <v>17</v>
      </c>
      <c r="D8" s="3"/>
      <c r="E8" s="3"/>
      <c r="F8" s="5">
        <f>март!F8+280</f>
        <v>822.4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3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30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B21" sqref="B20:B2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31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апрель!C7+17</f>
        <v>96</v>
      </c>
      <c r="D7" s="3"/>
      <c r="E7" s="3"/>
      <c r="F7" s="8">
        <f>апрель!F7+183.5</f>
        <v>1132.5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апрель!C8+2</f>
        <v>19</v>
      </c>
      <c r="D8" s="3"/>
      <c r="E8" s="3"/>
      <c r="F8" s="5">
        <f>апрель!F8+50</f>
        <v>872.4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32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view="pageBreakPreview" topLeftCell="A4" zoomScaleNormal="100" zoomScaleSheetLayoutView="100" workbookViewId="0">
      <selection activeCell="A24" sqref="A24:H2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33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май!C7+17</f>
        <v>113</v>
      </c>
      <c r="D7" s="3"/>
      <c r="E7" s="3"/>
      <c r="F7" s="8">
        <f>май!F7+201</f>
        <v>1333.5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</f>
        <v>19</v>
      </c>
      <c r="D8" s="3"/>
      <c r="E8" s="3"/>
      <c r="F8" s="8">
        <f>май!F8</f>
        <v>872.4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30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view="pageBreakPreview" topLeftCell="A4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июнь!C7+4</f>
        <v>117</v>
      </c>
      <c r="D7" s="3"/>
      <c r="E7" s="3"/>
      <c r="F7" s="8">
        <f>июнь!F7+37</f>
        <v>1370.5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20</v>
      </c>
      <c r="D8" s="3"/>
      <c r="E8" s="3"/>
      <c r="F8" s="8">
        <f>июнь!F8+100</f>
        <v>972.4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30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2" ht="64.5" customHeight="1" x14ac:dyDescent="0.25">
      <c r="A2" s="15" t="s">
        <v>35</v>
      </c>
      <c r="B2" s="15"/>
      <c r="C2" s="15"/>
      <c r="D2" s="15"/>
      <c r="E2" s="15"/>
      <c r="F2" s="15"/>
      <c r="G2" s="15"/>
      <c r="H2" s="15"/>
    </row>
    <row r="3" spans="1:12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2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июль!C7+14</f>
        <v>131</v>
      </c>
      <c r="D7" s="3"/>
      <c r="E7" s="3"/>
      <c r="F7" s="8">
        <f>июль!F7+175</f>
        <v>1545.5</v>
      </c>
      <c r="G7" s="8"/>
      <c r="H7" s="3"/>
    </row>
    <row r="8" spans="1:12" x14ac:dyDescent="0.25">
      <c r="A8" s="6">
        <v>2</v>
      </c>
      <c r="B8" s="3" t="s">
        <v>8</v>
      </c>
      <c r="C8" s="3">
        <f>июль!C8+3</f>
        <v>23</v>
      </c>
      <c r="D8" s="3"/>
      <c r="E8" s="3"/>
      <c r="F8" s="8">
        <f>июль!F8+155</f>
        <v>1127.4000000000001</v>
      </c>
      <c r="G8" s="8"/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1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v>1</v>
      </c>
      <c r="D11" s="3"/>
      <c r="E11" s="3"/>
      <c r="F11" s="8">
        <v>630</v>
      </c>
      <c r="G11" s="8"/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36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J8" sqref="J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37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август!C7+12</f>
        <v>143</v>
      </c>
      <c r="D7" s="3">
        <f>август!D7</f>
        <v>0</v>
      </c>
      <c r="E7" s="3"/>
      <c r="F7" s="8">
        <f>август!F7+142.5</f>
        <v>1688</v>
      </c>
      <c r="G7" s="8">
        <f>август!G7</f>
        <v>0</v>
      </c>
      <c r="H7" s="3"/>
    </row>
    <row r="8" spans="1:13" x14ac:dyDescent="0.25">
      <c r="A8" s="6">
        <v>2</v>
      </c>
      <c r="B8" s="3" t="s">
        <v>8</v>
      </c>
      <c r="C8" s="3">
        <f>август!C8+1</f>
        <v>24</v>
      </c>
      <c r="D8" s="3">
        <f>август!D8</f>
        <v>0</v>
      </c>
      <c r="E8" s="3"/>
      <c r="F8" s="8">
        <f>август!F8+34</f>
        <v>1161.4000000000001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</f>
        <v>1</v>
      </c>
      <c r="D11" s="3">
        <f>август!D11</f>
        <v>0</v>
      </c>
      <c r="E11" s="3"/>
      <c r="F11" s="8">
        <f>август!F11</f>
        <v>630</v>
      </c>
      <c r="G11" s="8">
        <f>август!G11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август!C14</f>
        <v>0</v>
      </c>
      <c r="D14" s="12">
        <f>1</f>
        <v>1</v>
      </c>
      <c r="E14" s="3"/>
      <c r="F14" s="3">
        <f>август!F14</f>
        <v>0</v>
      </c>
      <c r="G14" s="3">
        <f>1000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38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2024-11-05T06:40:23Z</dcterms:modified>
</cp:coreProperties>
</file>