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91E146D9-CD15-4F5E-A787-D258A86DCC46}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9" l="1"/>
  <c r="F7" i="9"/>
  <c r="C7" i="9"/>
  <c r="I7" i="8"/>
  <c r="F7" i="8"/>
  <c r="C7" i="8"/>
  <c r="I8" i="7"/>
  <c r="I8" i="8" s="1"/>
  <c r="I8" i="9" s="1"/>
  <c r="I8" i="10" s="1"/>
  <c r="I8" i="11" s="1"/>
  <c r="I8" i="12" s="1"/>
  <c r="I8" i="13" s="1"/>
  <c r="F8" i="7"/>
  <c r="F8" i="8"/>
  <c r="F8" i="9" s="1"/>
  <c r="F8" i="10" s="1"/>
  <c r="F8" i="11" s="1"/>
  <c r="F8" i="12" s="1"/>
  <c r="F8" i="13" s="1"/>
  <c r="C8" i="7"/>
  <c r="I7" i="7"/>
  <c r="F7" i="7"/>
  <c r="C7" i="7"/>
  <c r="I8" i="6"/>
  <c r="F8" i="6"/>
  <c r="C8" i="6"/>
  <c r="I7" i="6"/>
  <c r="F7" i="6"/>
  <c r="C7" i="6"/>
  <c r="C7" i="5"/>
  <c r="M7" i="5"/>
  <c r="I8" i="5"/>
  <c r="I7" i="5"/>
  <c r="F7" i="5"/>
  <c r="I7" i="4"/>
  <c r="F7" i="4"/>
  <c r="C7" i="4"/>
  <c r="I7" i="3"/>
  <c r="F7" i="3"/>
  <c r="C7" i="3"/>
  <c r="I7" i="2"/>
  <c r="F7" i="2"/>
  <c r="C7" i="2"/>
  <c r="J11" i="13"/>
  <c r="G11" i="13"/>
  <c r="D11" i="13"/>
  <c r="D8" i="13"/>
  <c r="I11" i="13"/>
  <c r="F11" i="13"/>
  <c r="C11" i="13"/>
  <c r="G7" i="10"/>
  <c r="G7" i="11" s="1"/>
  <c r="G7" i="12" s="1"/>
  <c r="G7" i="13" s="1"/>
  <c r="D7" i="10"/>
  <c r="D7" i="11" s="1"/>
  <c r="D7" i="12" s="1"/>
  <c r="D7" i="13" s="1"/>
  <c r="J7" i="10"/>
  <c r="J7" i="11" s="1"/>
  <c r="J7" i="12" s="1"/>
  <c r="J7" i="13" s="1"/>
  <c r="M7" i="4"/>
  <c r="M7" i="3"/>
  <c r="I11" i="10"/>
  <c r="C11" i="10"/>
  <c r="F11" i="10"/>
  <c r="J8" i="10"/>
  <c r="J8" i="13"/>
  <c r="D8" i="10"/>
  <c r="G11" i="10"/>
  <c r="G8" i="10"/>
  <c r="G8" i="13"/>
  <c r="C8" i="8"/>
  <c r="C8" i="9" s="1"/>
  <c r="C8" i="10" s="1"/>
  <c r="C8" i="11" s="1"/>
  <c r="C8" i="12" s="1"/>
  <c r="C8" i="13" s="1"/>
  <c r="D11" i="10"/>
  <c r="M7" i="2"/>
  <c r="N7" i="2"/>
  <c r="N7" i="3"/>
  <c r="N7" i="4"/>
  <c r="N7" i="5"/>
  <c r="J11" i="10"/>
  <c r="F7" i="10" l="1"/>
  <c r="F7" i="11" s="1"/>
  <c r="F7" i="12" s="1"/>
  <c r="F7" i="13" s="1"/>
  <c r="C7" i="10"/>
  <c r="C7" i="11" s="1"/>
  <c r="C7" i="12" s="1"/>
  <c r="C7" i="13" s="1"/>
  <c r="M7" i="8"/>
  <c r="N7" i="8" s="1"/>
  <c r="M7" i="6"/>
  <c r="N7" i="6" s="1"/>
  <c r="M7" i="7"/>
  <c r="N7" i="7" s="1"/>
  <c r="I7" i="10" l="1"/>
  <c r="M7" i="9" l="1"/>
  <c r="N7" i="9" s="1"/>
  <c r="M7" i="10"/>
  <c r="N7" i="10" s="1"/>
  <c r="I7" i="11"/>
  <c r="M7" i="11" l="1"/>
  <c r="N7" i="11" s="1"/>
  <c r="I7" i="12"/>
  <c r="I7" i="13" l="1"/>
  <c r="M7" i="12"/>
  <c r="N7" i="12" s="1"/>
  <c r="M7" i="13" l="1"/>
  <c r="N7" i="13" s="1"/>
  <c r="O11" i="13"/>
  <c r="P11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<sst xmlns="http://schemas.openxmlformats.org/spreadsheetml/2006/main" count="348" uniqueCount="36">
  <si>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</si>
  <si>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</si>
  <si>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</si>
  <si>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</si>
  <si>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</si>
  <si>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</si>
  <si>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</si>
  <si>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</si>
  <si>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</si>
  <si>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</si>
  <si>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</si>
  <si>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</si>
  <si>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</si>
  <si>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</si>
  <si>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</si>
  <si>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</si>
  <si>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</si>
  <si>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</si>
  <si>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</si>
  <si>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</si>
  <si>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</si>
  <si>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</si>
  <si>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</si>
  <si>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</si>
  <si>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</si>
  <si>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</si>
  <si>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</si>
  <si>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</si>
  <si>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</si>
  <si>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</si>
  <si>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</si>
  <si>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</si>
  <si>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</si>
  <si>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июнь 2024 года</t>
  </si>
  <si>
    <t>ИНФОРМАЦИЯ
об осуществлении технологического присоединения
по договорам, заключенным ООО ЭСК "Энергия"
за июль 2024 года</t>
  </si>
  <si>
    <t>ИНФОРМАЦИЯ
об осуществлении технологического присоединения
по договорам, заключенным ООО ЭСК "Энергия"
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</si>
</sst>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topLeftCell="A4" zoomScaleNormal="100" zoomScaleSheetLayoutView="100" workbookViewId="0">
      <selection activeCell="A21" sqref="A21:K2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май!C7+7</f>
        <v>58</v>
      </c>
      <c r="D7" s="2"/>
      <c r="E7" s="2"/>
      <c r="F7" s="6">
        <f>май!F7+83</f>
        <v>722</v>
      </c>
      <c r="G7" s="6"/>
      <c r="H7" s="2"/>
      <c r="I7" s="10">
        <f>май!I7+325.30771/1.2</f>
        <v>2132.1943500000002</v>
      </c>
      <c r="J7" s="10"/>
      <c r="K7" s="2"/>
      <c r="M7" s="11">
        <f>I7+I8+J7+J11+I11</f>
        <v>3137.6322333333337</v>
      </c>
      <c r="N7" s="12">
        <f>M7*1.2</f>
        <v>3765.1586800000005</v>
      </c>
    </row>
    <row r="8" spans="1:16" x14ac:dyDescent="0.25">
      <c r="A8" s="1">
        <v>2</v>
      </c>
      <c r="B8" s="2" t="s">
        <v>11</v>
      </c>
      <c r="C8" s="2">
        <f>май!C8+4</f>
        <v>11</v>
      </c>
      <c r="D8" s="2"/>
      <c r="E8" s="2"/>
      <c r="F8" s="6">
        <f>май!F8+101</f>
        <v>381</v>
      </c>
      <c r="G8" s="6"/>
      <c r="H8" s="2"/>
      <c r="I8" s="10">
        <f>май!I8+423.33465/1.2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I7" sqref="I7: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июнь!C7+12</f>
        <v>70</v>
      </c>
      <c r="D7" s="2"/>
      <c r="E7" s="2"/>
      <c r="F7" s="6">
        <f>июнь!F7+127</f>
        <v>849</v>
      </c>
      <c r="G7" s="6"/>
      <c r="H7" s="2"/>
      <c r="I7" s="10">
        <f>июнь!I7+489.07572/1.2</f>
        <v>2539.7574500000001</v>
      </c>
      <c r="J7" s="10"/>
      <c r="K7" s="2"/>
      <c r="M7" s="11">
        <f>I7+I8+J8+J11+I11</f>
        <v>3545.1953333333336</v>
      </c>
      <c r="N7" s="12">
        <f>M7*1.2</f>
        <v>4254.2344000000003</v>
      </c>
    </row>
    <row r="8" spans="1:16" x14ac:dyDescent="0.25">
      <c r="A8" s="1">
        <v>2</v>
      </c>
      <c r="B8" s="2" t="s">
        <v>11</v>
      </c>
      <c r="C8" s="2">
        <f>июнь!C8</f>
        <v>11</v>
      </c>
      <c r="D8" s="2"/>
      <c r="E8" s="2"/>
      <c r="F8" s="6">
        <f>июнь!F8</f>
        <v>381</v>
      </c>
      <c r="G8" s="6"/>
      <c r="H8" s="2"/>
      <c r="I8" s="10">
        <f>июнь!I8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июль!C7+6</f>
        <v>76</v>
      </c>
      <c r="D7" s="2"/>
      <c r="E7" s="2"/>
      <c r="F7" s="6">
        <f>июль!F7+66</f>
        <v>915</v>
      </c>
      <c r="G7" s="6"/>
      <c r="H7" s="2"/>
      <c r="I7" s="10">
        <f>июль!I7+370.42572/1.2</f>
        <v>2848.4455499999999</v>
      </c>
      <c r="J7" s="10"/>
      <c r="K7" s="2"/>
      <c r="M7" s="11">
        <f>I7+I8+J8+J11+I11+J7</f>
        <v>3853.8834333333334</v>
      </c>
      <c r="N7" s="12">
        <f>M7*1.2</f>
        <v>4624.6601199999996</v>
      </c>
    </row>
    <row r="8" spans="1:16" x14ac:dyDescent="0.25">
      <c r="A8" s="1">
        <v>2</v>
      </c>
      <c r="B8" s="2" t="s">
        <v>11</v>
      </c>
      <c r="C8" s="2">
        <f>июль!C8</f>
        <v>11</v>
      </c>
      <c r="D8" s="2"/>
      <c r="E8" s="2"/>
      <c r="F8" s="6">
        <f>июль!F8</f>
        <v>381</v>
      </c>
      <c r="G8" s="6"/>
      <c r="H8" s="2"/>
      <c r="I8" s="10">
        <f>июль!I8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89</v>
      </c>
      <c r="D7" s="2">
        <f>август!D7</f>
        <v>0</v>
      </c>
      <c r="E7" s="2"/>
      <c r="F7" s="6">
        <f>август!F7+177.5</f>
        <v>1092.5</v>
      </c>
      <c r="G7" s="6">
        <f>август!G7</f>
        <v>0</v>
      </c>
      <c r="H7" s="2"/>
      <c r="I7" s="14">
        <f>август!I7+596372/1000/1.2</f>
        <v>3345.4222166666664</v>
      </c>
      <c r="J7" s="10">
        <f>август!J7</f>
        <v>0</v>
      </c>
      <c r="K7" s="2"/>
      <c r="M7" s="11">
        <f>I7+I8+J8+J11+I11+J7</f>
        <v>4404.0600999999997</v>
      </c>
      <c r="N7" s="12">
        <f>M7*1.2</f>
        <v>5284.8721199999991</v>
      </c>
    </row>
    <row r="8" spans="1:16" x14ac:dyDescent="0.25">
      <c r="A8" s="1">
        <v>2</v>
      </c>
      <c r="B8" s="2" t="s">
        <v>11</v>
      </c>
      <c r="C8" s="2">
        <f>август!C8+1</f>
        <v>12</v>
      </c>
      <c r="D8" s="2">
        <f>август!D8</f>
        <v>0</v>
      </c>
      <c r="E8" s="2"/>
      <c r="F8" s="6">
        <f>август!F8+30</f>
        <v>411</v>
      </c>
      <c r="G8" s="6">
        <f>август!G8</f>
        <v>0</v>
      </c>
      <c r="H8" s="2"/>
      <c r="I8" s="14">
        <f>август!I8+63840/1000/1.2</f>
        <v>1058.6378833333335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103</v>
      </c>
      <c r="D7" s="2">
        <f>сентябрь!D7</f>
        <v>0</v>
      </c>
      <c r="E7" s="2"/>
      <c r="F7" s="15">
        <f>сентябрь!F7+183</f>
        <v>1275.5</v>
      </c>
      <c r="G7" s="6">
        <f>сентябрь!G7</f>
        <v>0</v>
      </c>
      <c r="H7" s="2"/>
      <c r="I7" s="10">
        <f>сентябрь!I7+634.676/1.2</f>
        <v>3874.3188833333334</v>
      </c>
      <c r="J7" s="10">
        <f>сентябрь!J7</f>
        <v>0</v>
      </c>
      <c r="K7" s="2"/>
      <c r="M7" s="11">
        <f>I7+I8+J8+J11+I11+J7</f>
        <v>4932.9567666666671</v>
      </c>
      <c r="N7" s="12">
        <f>M7*1.2</f>
        <v>5919.5481200000004</v>
      </c>
    </row>
    <row r="8" spans="1:16" x14ac:dyDescent="0.25">
      <c r="A8" s="1">
        <v>2</v>
      </c>
      <c r="B8" s="2" t="s">
        <v>11</v>
      </c>
      <c r="C8" s="2">
        <f>сентябрь!C8</f>
        <v>12</v>
      </c>
      <c r="D8" s="2"/>
      <c r="E8" s="2"/>
      <c r="F8" s="6">
        <f>сентябрь!F8</f>
        <v>411</v>
      </c>
      <c r="G8" s="6"/>
      <c r="H8" s="2"/>
      <c r="I8" s="10">
        <f>сентябрь!I8</f>
        <v>1058.6378833333335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111</v>
      </c>
      <c r="D7" s="2">
        <f>октябрь!D7</f>
        <v>0</v>
      </c>
      <c r="E7" s="2"/>
      <c r="F7" s="10">
        <f>октябрь!F7+102</f>
        <v>1377.5</v>
      </c>
      <c r="G7" s="10">
        <f>октябрь!G7</f>
        <v>0</v>
      </c>
      <c r="H7" s="2"/>
      <c r="I7" s="10">
        <f>октябрь!I7+360.696/1.2</f>
        <v>4174.8988833333333</v>
      </c>
      <c r="J7" s="10">
        <f>октябрь!J7</f>
        <v>0</v>
      </c>
      <c r="K7" s="2"/>
      <c r="M7" s="11">
        <f>I7+I8+J8+J11+I11+J7</f>
        <v>12564.241025000001</v>
      </c>
      <c r="N7" s="12">
        <f>M7*1.2</f>
        <v>15077.089230000001</v>
      </c>
    </row>
    <row r="8" spans="1:16" x14ac:dyDescent="0.25">
      <c r="A8" s="1">
        <v>2</v>
      </c>
      <c r="B8" s="2" t="s">
        <v>11</v>
      </c>
      <c r="C8" s="2">
        <f>октябрь!C8+1</f>
        <v>13</v>
      </c>
      <c r="D8" s="2"/>
      <c r="E8" s="2"/>
      <c r="F8" s="10">
        <f>октябрь!F8+18.6</f>
        <v>429.6</v>
      </c>
      <c r="G8" s="10"/>
      <c r="H8" s="2"/>
      <c r="I8" s="10">
        <f>октябрь!I8+8796.84511/1.2</f>
        <v>8389.3421416666679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149</v>
      </c>
      <c r="D7" s="2">
        <f>ноябрь!D7</f>
        <v>0</v>
      </c>
      <c r="E7" s="2"/>
      <c r="F7" s="15">
        <f>ноябрь!F7+456</f>
        <v>1833.5</v>
      </c>
      <c r="G7" s="6">
        <f>ноябрь!G7</f>
        <v>0</v>
      </c>
      <c r="H7" s="2"/>
      <c r="I7" s="10">
        <f>ноябрь!I7+1285.766/1.2</f>
        <v>5246.3705499999996</v>
      </c>
      <c r="J7" s="10">
        <f>ноябрь!J7</f>
        <v>0</v>
      </c>
      <c r="K7" s="2"/>
      <c r="M7" s="11">
        <f>I7+I8+J8+J11+I11</f>
        <v>18702.337550000004</v>
      </c>
      <c r="N7" s="12">
        <f>M7*1.2</f>
        <v>22442.805060000002</v>
      </c>
    </row>
    <row r="8" spans="1:16" x14ac:dyDescent="0.25">
      <c r="A8" s="1">
        <v>2</v>
      </c>
      <c r="B8" s="2" t="s">
        <v>11</v>
      </c>
      <c r="C8" s="2">
        <f>ноябрь!C8+5</f>
        <v>18</v>
      </c>
      <c r="D8" s="2">
        <f>ноябрь!D8</f>
        <v>0</v>
      </c>
      <c r="E8" s="2"/>
      <c r="F8" s="6">
        <f>ноябрь!F8+380</f>
        <v>809.6</v>
      </c>
      <c r="G8" s="6">
        <f>ноябрь!G8</f>
        <v>0</v>
      </c>
      <c r="H8" s="2"/>
      <c r="I8" s="10">
        <f>ноябрь!I8+1039.90893/1.2</f>
        <v>9255.9329166666685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18702.337550000004</v>
      </c>
      <c r="P11" s="9">
        <f>O11*1.2</f>
        <v>22442.805060000002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2024-09-02T02:52:51Z</dcterms:modified>
</cp:coreProperties>
</file>