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2378C2B-EAD2-4661-9665-F5F574B86AD7}" xr6:coauthVersionLast="47" xr6:coauthVersionMax="47" xr10:uidLastSave="{00000000-0000-0000-0000-000000000000}"/>
  <bookViews>
    <workbookView xWindow="-120" yWindow="-120" windowWidth="29040" windowHeight="15840" tabRatio="672" firstSheet="7" activeTab="7" xr2:uid="{00000000-000D-0000-FFFF-FFFF00000000}"/>
  </bookViews>
  <sheets>
    <sheet name="январь" sheetId="31" state="hidden" r:id="rId1"/>
    <sheet name="февраль" sheetId="32" state="hidden" r:id="rId2"/>
    <sheet name="март" sheetId="33" state="hidden" r:id="rId3"/>
    <sheet name="апрель" sheetId="34" state="hidden" r:id="rId4"/>
    <sheet name="май" sheetId="35" state="hidden" r:id="rId5"/>
    <sheet name="июнь" sheetId="36" state="hidden" r:id="rId6"/>
    <sheet name="июль" sheetId="37" state="hidden" r:id="rId7"/>
    <sheet name="август" sheetId="38" r:id="rId8"/>
    <sheet name="сентябрь" sheetId="39" state="hidden" r:id="rId9"/>
    <sheet name="октябрь" sheetId="40" state="hidden" r:id="rId10"/>
    <sheet name="ноябрь" sheetId="41" state="hidden" r:id="rId11"/>
    <sheet name="декабрь" sheetId="42" state="hidden" r:id="rId12"/>
  </sheets>
  <definedNames>
    <definedName name="_xlnm.Print_Area" localSheetId="7">август!$A$1:$H$24</definedName>
    <definedName name="_xlnm.Print_Area" localSheetId="3">апрель!$A$1:$H$24</definedName>
    <definedName name="_xlnm.Print_Area" localSheetId="11">декабрь!$A$1:$H$24</definedName>
    <definedName name="_xlnm.Print_Area" localSheetId="6">июль!$A$1:$H$24</definedName>
    <definedName name="_xlnm.Print_Area" localSheetId="5">июнь!$A$1:$H$24</definedName>
    <definedName name="_xlnm.Print_Area" localSheetId="4">май!$A$1:$H$24</definedName>
    <definedName name="_xlnm.Print_Area" localSheetId="2">март!$A$1:$H$24</definedName>
    <definedName name="_xlnm.Print_Area" localSheetId="10">ноябрь!$A$1:$H$24</definedName>
    <definedName name="_xlnm.Print_Area" localSheetId="9">октябрь!$A$1:$H$24</definedName>
    <definedName name="_xlnm.Print_Area" localSheetId="8">сентябрь!$A$1:$H$24</definedName>
    <definedName name="_xlnm.Print_Area" localSheetId="1">февраль!$A$1:$H$22</definedName>
    <definedName name="_xlnm.Print_Area" localSheetId="0">январь!$A$1:$H$22</definedName>
  </definedNames>
  <calcPr calcId="191029"/>
</workbook>
</file>

<file path=xl/calcChain.xml><?xml version="1.0" encoding="utf-8"?>
<calcChain xmlns="http://schemas.openxmlformats.org/spreadsheetml/2006/main">
  <c r="F8" i="38" l="1"/>
  <c r="C8" i="38"/>
  <c r="F7" i="38"/>
  <c r="C7" i="38"/>
  <c r="F8" i="37"/>
  <c r="C8" i="37"/>
  <c r="F7" i="37"/>
  <c r="C7" i="37"/>
  <c r="F7" i="36"/>
  <c r="C7" i="36"/>
  <c r="F8" i="36"/>
  <c r="C8" i="36"/>
  <c r="F8" i="35"/>
  <c r="C8" i="35"/>
  <c r="C7" i="35"/>
  <c r="F7" i="35"/>
  <c r="F8" i="34"/>
  <c r="F7" i="34"/>
  <c r="C8" i="34"/>
  <c r="C7" i="34"/>
  <c r="F8" i="33"/>
  <c r="C8" i="33"/>
  <c r="F7" i="33"/>
  <c r="C7" i="33"/>
  <c r="F8" i="32"/>
  <c r="C8" i="32"/>
  <c r="F7" i="32"/>
  <c r="C7" i="32"/>
  <c r="F7" i="31"/>
  <c r="C7" i="31"/>
  <c r="F8" i="31"/>
  <c r="C8" i="31"/>
  <c r="G14" i="42"/>
  <c r="D14" i="42"/>
  <c r="G14" i="41"/>
  <c r="D14" i="41"/>
  <c r="G14" i="40"/>
  <c r="D14" i="40"/>
  <c r="G11" i="39"/>
  <c r="G11" i="40" s="1"/>
  <c r="G11" i="41" s="1"/>
  <c r="G11" i="42" s="1"/>
  <c r="D11" i="39"/>
  <c r="D11" i="40" s="1"/>
  <c r="D11" i="41" s="1"/>
  <c r="D11" i="42" s="1"/>
  <c r="F14" i="39"/>
  <c r="F14" i="40" s="1"/>
  <c r="F14" i="41" s="1"/>
  <c r="F14" i="42" s="1"/>
  <c r="C14" i="39"/>
  <c r="C14" i="40" s="1"/>
  <c r="C14" i="41" s="1"/>
  <c r="C14" i="42" s="1"/>
  <c r="G8" i="39"/>
  <c r="G8" i="40"/>
  <c r="G7" i="39"/>
  <c r="G7" i="40"/>
  <c r="G7" i="41"/>
  <c r="G7" i="42" s="1"/>
  <c r="D8" i="39"/>
  <c r="D8" i="40"/>
  <c r="D7" i="39"/>
  <c r="D7" i="40" s="1"/>
  <c r="D7" i="41" s="1"/>
  <c r="D7" i="42" s="1"/>
  <c r="C11" i="39"/>
  <c r="C11" i="40"/>
  <c r="F11" i="39"/>
  <c r="F11" i="40"/>
  <c r="F8" i="39" l="1"/>
  <c r="F8" i="40" s="1"/>
  <c r="F8" i="41" s="1"/>
  <c r="F8" i="42" s="1"/>
  <c r="F7" i="39"/>
  <c r="F7" i="40" s="1"/>
  <c r="F7" i="41" s="1"/>
  <c r="F7" i="42" s="1"/>
  <c r="C8" i="39"/>
  <c r="C8" i="40" s="1"/>
  <c r="C8" i="41" s="1"/>
  <c r="C8" i="42" s="1"/>
  <c r="C7" i="39"/>
  <c r="C7" i="40" s="1"/>
  <c r="C7" i="41" s="1"/>
  <c r="C7" i="42" s="1"/>
</calcChain>
</file>

<file path=xl/sharedStrings.xml><?xml version="1.0" encoding="utf-8"?>
<sst xmlns="http://schemas.openxmlformats.org/spreadsheetml/2006/main" count="311" uniqueCount="39">
  <si>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</si>
  <si>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</si>
  <si>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</si>
  <si>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</si>
  <si>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</si>
  <si>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</si>
  <si>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</si>
  <si>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</si>
  <si>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</si>
  <si>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</si>
  <si>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</si>
  <si>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</si>
  <si>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</si>
  <si>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</si>
  <si>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</si>
  <si>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</si>
  <si>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</si>
  <si>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</si>
  <si>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 xml:space="preserve">Приложение N 5
к стандартам раскрытия информации
субъектами оптового и розничных
рынков электрической энергии
</t>
  </si>
  <si>
    <t>От 670 кВт - всего</t>
  </si>
  <si>
    <t>От 670 кВт  - всего</t>
  </si>
  <si>
    <t>ИНФОРМАЦИЯ
о поданных заявках на технологическое присоединение ООО ЭСК "Энергия"
за сентябрь 2023 года</t>
  </si>
  <si>
    <t>ИНФОРМАЦИЯ
о поданных заявках на технологическое присоединение ООО ЭСК "Энергия"
за октябрь 2023 года</t>
  </si>
  <si>
    <t>ИНФОРМАЦИЯ
о поданных заявках на технологическое присоединение ООО ЭСК "Энергия"
за ноябрь 2023 года</t>
  </si>
  <si>
    <t>ИНФОРМАЦИЯ
о поданных заявках на технологическое присоединение ООО ЭСК "Энергия"
за декабрь 2023 года</t>
  </si>
  <si>
    <t>ИНФОРМАЦИЯ
о поданных заявках на технологическое присоединение ООО ЭСК "Энергия"
за январь 2024 года</t>
  </si>
  <si>
    <t>Генеральный директор ООО ЭСК "Энергия"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</si>
  <si>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февраль 2024 года</t>
  </si>
  <si>
    <t>Генеральный директор ООО ЭСК "Энергия"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</si>
  <si>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март 2024 года</t>
  </si>
  <si>
    <t>Генеральный директор ООО ЭСК "Энергия"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</si>
  <si>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апрель 2024 года</t>
  </si>
  <si>
    <t>Генеральный 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</si>
  <si>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май 2024 года</t>
  </si>
  <si>
    <t>Генеральный директор ООО ЭСК "Энергия"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</si>
  <si>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июнь 2024 года</t>
  </si>
  <si>
    <t>ИНФОРМАЦИЯ
о поданных заявках на технологическое присоединение ООО ЭСК "Энергия"
за июль 2024 года</t>
  </si>
  <si>
    <t>ИНФОРМАЦИЯ
о поданных заявках на технологическое присоединение ООО ЭСК "Энергия"
за август 2024 года</t>
  </si>
  <si>
    <t>Генеральный директор ООО ЭСК "Энергия"                                                                                               А.В. Портнягин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</si>
</sst>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left" vertical="center" wrapText="1" indent="2"/>
    </xf>
    <xf numFmtId="0" fontId="4" fillId="0" borderId="1" xfId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2"/>
  <sheetViews>
    <sheetView view="pageBreakPreview" topLeftCell="A16" zoomScaleNormal="100" zoomScaleSheetLayoutView="100" workbookViewId="0">
      <selection activeCell="F8" sqref="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25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27</f>
        <v>27</v>
      </c>
      <c r="D7" s="3"/>
      <c r="E7" s="3"/>
      <c r="F7" s="5">
        <f>287.5</f>
        <v>287.5</v>
      </c>
      <c r="G7" s="5"/>
      <c r="H7" s="3"/>
    </row>
    <row r="8" spans="1:13" x14ac:dyDescent="0.25">
      <c r="A8" s="6">
        <v>2</v>
      </c>
      <c r="B8" s="3" t="s">
        <v>8</v>
      </c>
      <c r="C8" s="3">
        <f>5</f>
        <v>5</v>
      </c>
      <c r="D8" s="3"/>
      <c r="E8" s="3"/>
      <c r="F8" s="5">
        <f>321.4</f>
        <v>321.39999999999998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9" t="s">
        <v>20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2" spans="1:8" x14ac:dyDescent="0.25">
      <c r="A22" s="12" t="s">
        <v>26</v>
      </c>
      <c r="B22" s="12"/>
      <c r="C22" s="12"/>
      <c r="D22" s="12"/>
      <c r="E22" s="12"/>
      <c r="F22" s="12"/>
      <c r="G22" s="12"/>
      <c r="H22" s="12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C9CE-31EC-4C91-B5A3-86CCE55756C1}">
  <sheetPr>
    <pageSetUpPr fitToPage="1"/>
  </sheetPr>
  <dimension ref="A1:M24"/>
  <sheetViews>
    <sheetView zoomScaleNormal="100" zoomScaleSheetLayoutView="100" workbookViewId="0">
      <selection activeCell="F7" sqref="F7:G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22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сентябрь!C7+15</f>
        <v>163</v>
      </c>
      <c r="D7" s="3">
        <f>сентябрь!D7</f>
        <v>0</v>
      </c>
      <c r="E7" s="3"/>
      <c r="F7" s="8">
        <f>сентябрь!F7+194</f>
        <v>1976.5</v>
      </c>
      <c r="G7" s="8">
        <f>сентябрь!G7</f>
        <v>0</v>
      </c>
      <c r="H7" s="3"/>
    </row>
    <row r="8" spans="1:13" x14ac:dyDescent="0.25">
      <c r="A8" s="6">
        <v>2</v>
      </c>
      <c r="B8" s="3" t="s">
        <v>8</v>
      </c>
      <c r="C8" s="3">
        <f>сентябрь!C8</f>
        <v>26</v>
      </c>
      <c r="D8" s="3">
        <f>сентябрь!D8</f>
        <v>0</v>
      </c>
      <c r="E8" s="3"/>
      <c r="F8" s="8">
        <f>сентябрь!F8</f>
        <v>1447.4</v>
      </c>
      <c r="G8" s="8">
        <f>сентябрь!G8</f>
        <v>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сентябрь!C11</f>
        <v>1</v>
      </c>
      <c r="D11" s="3">
        <f>сентябрь!D11</f>
        <v>0</v>
      </c>
      <c r="E11" s="3"/>
      <c r="F11" s="8">
        <f>сентябрь!F11</f>
        <v>630</v>
      </c>
      <c r="G11" s="8">
        <f>сентябрь!G11</f>
        <v>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сентябрь!C14</f>
        <v>0</v>
      </c>
      <c r="D14" s="4">
        <f>сентябрь!D14</f>
        <v>1</v>
      </c>
      <c r="E14" s="3"/>
      <c r="F14" s="8">
        <f>сентябрь!F14</f>
        <v>0</v>
      </c>
      <c r="G14" s="8">
        <f>сентябрь!G14</f>
        <v>700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8C83D661-0C25-41ED-81F8-A672A2459F88}"/>
    <hyperlink ref="B10" r:id="rId2" display="consultantplus://offline/ref=2B68D365C87DD12C3005D9B461515A31DC59046575EDA8B88471CB77745D0FE2FE0F07D2C424YAQFF" xr:uid="{17654E37-7119-40C0-9E7C-FECE843551A7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4D1C-10ED-4523-8D82-2810DF241FFF}">
  <sheetPr>
    <pageSetUpPr fitToPage="1"/>
  </sheetPr>
  <dimension ref="A1:M24"/>
  <sheetViews>
    <sheetView view="pageBreakPreview" zoomScaleNormal="100" zoomScaleSheetLayoutView="100" workbookViewId="0">
      <selection activeCell="F7" sqref="F7:G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23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октябрь!C7+17</f>
        <v>180</v>
      </c>
      <c r="D7" s="3">
        <f>октябрь!D7</f>
        <v>0</v>
      </c>
      <c r="E7" s="3"/>
      <c r="F7" s="8">
        <f>октябрь!F7+220</f>
        <v>2196.5</v>
      </c>
      <c r="G7" s="8">
        <f>октябрь!G7</f>
        <v>0</v>
      </c>
      <c r="H7" s="3"/>
    </row>
    <row r="8" spans="1:13" x14ac:dyDescent="0.25">
      <c r="A8" s="6">
        <v>2</v>
      </c>
      <c r="B8" s="3" t="s">
        <v>8</v>
      </c>
      <c r="C8" s="3">
        <f>октябрь!C8+1</f>
        <v>27</v>
      </c>
      <c r="D8" s="3"/>
      <c r="E8" s="3"/>
      <c r="F8" s="8">
        <f>октябрь!F8+25</f>
        <v>1472.4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>
        <f>октябрь!D11</f>
        <v>0</v>
      </c>
      <c r="E11" s="3"/>
      <c r="F11" s="8"/>
      <c r="G11" s="8">
        <f>октябрь!G11</f>
        <v>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октябрь!C14</f>
        <v>0</v>
      </c>
      <c r="D14" s="4">
        <f>октябрь!D14</f>
        <v>1</v>
      </c>
      <c r="E14" s="3"/>
      <c r="F14" s="8">
        <f>октябрь!F14</f>
        <v>0</v>
      </c>
      <c r="G14" s="8">
        <f>октябрь!G14</f>
        <v>700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A3A89DA-DAC7-47DD-9DAA-BDEE021A8090}"/>
    <hyperlink ref="B10" r:id="rId2" display="consultantplus://offline/ref=2B68D365C87DD12C3005D9B461515A31DC59046575EDA8B88471CB77745D0FE2FE0F07D2C424YAQFF" xr:uid="{5B2026F9-55A0-4EFA-9096-F592A58399C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7C30F-6648-4B75-AA74-94B042EE0C0C}">
  <sheetPr>
    <pageSetUpPr fitToPage="1"/>
  </sheetPr>
  <dimension ref="A1:M24"/>
  <sheetViews>
    <sheetView view="pageBreakPreview" topLeftCell="A4" zoomScaleNormal="100" zoomScaleSheetLayoutView="100" workbookViewId="0">
      <selection activeCell="F7" sqref="F7:G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24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ноябрь!C7+6</f>
        <v>186</v>
      </c>
      <c r="D7" s="3">
        <f>ноябрь!D7+1</f>
        <v>1</v>
      </c>
      <c r="E7" s="3"/>
      <c r="F7" s="8">
        <f>ноябрь!F7+81</f>
        <v>2277.5</v>
      </c>
      <c r="G7" s="8">
        <f>ноябрь!G7+15</f>
        <v>15</v>
      </c>
      <c r="H7" s="3"/>
    </row>
    <row r="8" spans="1:13" x14ac:dyDescent="0.25">
      <c r="A8" s="6">
        <v>2</v>
      </c>
      <c r="B8" s="3" t="s">
        <v>8</v>
      </c>
      <c r="C8" s="3">
        <f>ноябрь!C8+2</f>
        <v>29</v>
      </c>
      <c r="D8" s="3"/>
      <c r="E8" s="3"/>
      <c r="F8" s="8">
        <f>ноябрь!F8+47</f>
        <v>1519.4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>
        <f>ноябрь!D11</f>
        <v>0</v>
      </c>
      <c r="E11" s="3"/>
      <c r="F11" s="8"/>
      <c r="G11" s="8">
        <f>ноябрь!G11</f>
        <v>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8"/>
      <c r="G12" s="8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8"/>
      <c r="G13" s="8"/>
      <c r="H13" s="3"/>
    </row>
    <row r="14" spans="1:13" x14ac:dyDescent="0.25">
      <c r="A14" s="6">
        <v>4</v>
      </c>
      <c r="B14" s="7" t="s">
        <v>19</v>
      </c>
      <c r="C14" s="3">
        <f>ноябрь!C14</f>
        <v>0</v>
      </c>
      <c r="D14" s="3">
        <f>ноябрь!D14</f>
        <v>1</v>
      </c>
      <c r="E14" s="3"/>
      <c r="F14" s="8">
        <f>ноябрь!F14</f>
        <v>0</v>
      </c>
      <c r="G14" s="8">
        <f>ноябрь!G14</f>
        <v>700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266A8D96-8BEB-43F6-9227-1247ABD86489}"/>
    <hyperlink ref="B10" r:id="rId2" display="consultantplus://offline/ref=2B68D365C87DD12C3005D9B461515A31DC59046575EDA8B88471CB77745D0FE2FE0F07D2C424YAQFF" xr:uid="{A7F4299F-0315-4DB6-942C-88F2844CA04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18F0-69B1-455E-8769-D97E3E804F04}">
  <sheetPr>
    <pageSetUpPr fitToPage="1"/>
  </sheetPr>
  <dimension ref="A1:M22"/>
  <sheetViews>
    <sheetView view="pageBreakPreview" zoomScaleNormal="100" zoomScaleSheetLayoutView="100" workbookViewId="0">
      <selection activeCell="B20" sqref="B20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13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27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январь!C7+13</f>
        <v>40</v>
      </c>
      <c r="D7" s="3"/>
      <c r="E7" s="3"/>
      <c r="F7" s="5">
        <f>январь!F7+146</f>
        <v>433.5</v>
      </c>
      <c r="G7" s="5"/>
      <c r="H7" s="3"/>
    </row>
    <row r="8" spans="1:13" x14ac:dyDescent="0.25">
      <c r="A8" s="6">
        <v>2</v>
      </c>
      <c r="B8" s="3" t="s">
        <v>8</v>
      </c>
      <c r="C8" s="3">
        <f>январь!C8+5</f>
        <v>10</v>
      </c>
      <c r="D8" s="3"/>
      <c r="E8" s="3"/>
      <c r="F8" s="5">
        <f>январь!F8+151</f>
        <v>472.4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2" spans="1:8" x14ac:dyDescent="0.25">
      <c r="A22" s="12" t="s">
        <v>28</v>
      </c>
      <c r="B22" s="12"/>
      <c r="C22" s="12"/>
      <c r="D22" s="12"/>
      <c r="E22" s="12"/>
      <c r="F22" s="12"/>
      <c r="G22" s="12"/>
      <c r="H22" s="12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AE4025D-C212-4ACF-A805-E0D63FAF0583}"/>
    <hyperlink ref="B10" r:id="rId2" display="consultantplus://offline/ref=2B68D365C87DD12C3005D9B461515A31DC59046575EDA8B88471CB77745D0FE2FE0F07D2C424YAQFF" xr:uid="{570EC688-FD1D-4770-97A2-1C1E392FCB0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BD49-F69A-4032-A06E-0E61F839FF4F}">
  <sheetPr>
    <pageSetUpPr fitToPage="1"/>
  </sheetPr>
  <dimension ref="A1:M24"/>
  <sheetViews>
    <sheetView view="pageBreakPreview" zoomScaleNormal="100" zoomScaleSheetLayoutView="100" workbookViewId="0">
      <selection activeCell="E22" sqref="E2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29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февраль!C7+25</f>
        <v>65</v>
      </c>
      <c r="D7" s="3"/>
      <c r="E7" s="3"/>
      <c r="F7" s="10">
        <f>февраль!F7+365</f>
        <v>798.5</v>
      </c>
      <c r="G7" s="5"/>
      <c r="H7" s="3"/>
    </row>
    <row r="8" spans="1:13" x14ac:dyDescent="0.25">
      <c r="A8" s="6">
        <v>2</v>
      </c>
      <c r="B8" s="3" t="s">
        <v>8</v>
      </c>
      <c r="C8" s="3">
        <f>февраль!C8+2</f>
        <v>12</v>
      </c>
      <c r="D8" s="3"/>
      <c r="E8" s="3"/>
      <c r="F8" s="10">
        <f>февраль!F8+70</f>
        <v>542.4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10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10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10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10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10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10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30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E2C2B9F9-A069-4137-B77D-65F4C8D13B64}"/>
    <hyperlink ref="B10" r:id="rId2" display="consultantplus://offline/ref=2B68D365C87DD12C3005D9B461515A31DC59046575EDA8B88471CB77745D0FE2FE0F07D2C424YAQFF" xr:uid="{B3C50C0B-2992-4DBA-A9C9-01792A2004C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25CC-307A-464E-BEDB-DD8BF3A60F27}">
  <sheetPr>
    <pageSetUpPr fitToPage="1"/>
  </sheetPr>
  <dimension ref="A1:M24"/>
  <sheetViews>
    <sheetView view="pageBreakPreview" zoomScaleNormal="100" zoomScaleSheetLayoutView="100" workbookViewId="0">
      <selection activeCell="A25" sqref="A2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31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март!C7+14</f>
        <v>79</v>
      </c>
      <c r="D7" s="3"/>
      <c r="E7" s="3"/>
      <c r="F7" s="5">
        <f>март!F7+150.5</f>
        <v>949</v>
      </c>
      <c r="G7" s="5"/>
      <c r="H7" s="3"/>
    </row>
    <row r="8" spans="1:13" x14ac:dyDescent="0.25">
      <c r="A8" s="6">
        <v>2</v>
      </c>
      <c r="B8" s="3" t="s">
        <v>8</v>
      </c>
      <c r="C8" s="3">
        <f>март!C8+5</f>
        <v>17</v>
      </c>
      <c r="D8" s="3"/>
      <c r="E8" s="3"/>
      <c r="F8" s="5">
        <f>март!F8+280</f>
        <v>822.4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3"/>
      <c r="E14" s="3"/>
      <c r="F14" s="8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32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B69ED05-3721-41AB-B1D1-3339E807E5F3}"/>
    <hyperlink ref="B10" r:id="rId2" display="consultantplus://offline/ref=2B68D365C87DD12C3005D9B461515A31DC59046575EDA8B88471CB77745D0FE2FE0F07D2C424YAQFF" xr:uid="{59FB600F-DD53-48E5-A5A2-D92517A10C7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3DFA-D837-421A-A641-FA9CFD95193D}">
  <sheetPr>
    <pageSetUpPr fitToPage="1"/>
  </sheetPr>
  <dimension ref="A1:M24"/>
  <sheetViews>
    <sheetView view="pageBreakPreview" zoomScaleNormal="100" zoomScaleSheetLayoutView="100" workbookViewId="0">
      <selection activeCell="B21" sqref="B20:B2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33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апрель!C7+17</f>
        <v>96</v>
      </c>
      <c r="D7" s="3"/>
      <c r="E7" s="3"/>
      <c r="F7" s="8">
        <f>апрель!F7+183.5</f>
        <v>1132.5</v>
      </c>
      <c r="G7" s="5"/>
      <c r="H7" s="3"/>
    </row>
    <row r="8" spans="1:13" x14ac:dyDescent="0.25">
      <c r="A8" s="6">
        <v>2</v>
      </c>
      <c r="B8" s="3" t="s">
        <v>8</v>
      </c>
      <c r="C8" s="3">
        <f>апрель!C8+2</f>
        <v>19</v>
      </c>
      <c r="D8" s="3"/>
      <c r="E8" s="3"/>
      <c r="F8" s="5">
        <f>апрель!F8+50</f>
        <v>872.4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8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34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486089-FFB9-4CB4-B4CE-00E98AEB60D6}"/>
    <hyperlink ref="B10" r:id="rId2" display="consultantplus://offline/ref=2B68D365C87DD12C3005D9B461515A31DC59046575EDA8B88471CB77745D0FE2FE0F07D2C424YAQFF" xr:uid="{8D176DF0-D00B-4648-A1CE-672A46E222B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12E7-CE41-4059-9CB9-C0EE44351320}">
  <sheetPr>
    <pageSetUpPr fitToPage="1"/>
  </sheetPr>
  <dimension ref="A1:M24"/>
  <sheetViews>
    <sheetView view="pageBreakPreview" topLeftCell="A4" zoomScaleNormal="100" zoomScaleSheetLayoutView="100" workbookViewId="0">
      <selection activeCell="A24" sqref="A24:H2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35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май!C7+17</f>
        <v>113</v>
      </c>
      <c r="D7" s="3"/>
      <c r="E7" s="3"/>
      <c r="F7" s="8">
        <f>май!F7+201</f>
        <v>1333.5</v>
      </c>
      <c r="G7" s="8"/>
      <c r="H7" s="3"/>
    </row>
    <row r="8" spans="1:13" x14ac:dyDescent="0.25">
      <c r="A8" s="6">
        <v>2</v>
      </c>
      <c r="B8" s="3" t="s">
        <v>8</v>
      </c>
      <c r="C8" s="3">
        <f>май!C8</f>
        <v>19</v>
      </c>
      <c r="D8" s="3"/>
      <c r="E8" s="3"/>
      <c r="F8" s="8">
        <f>май!F8</f>
        <v>872.4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8"/>
      <c r="G11" s="8"/>
      <c r="H11" s="3"/>
    </row>
    <row r="12" spans="1:13" x14ac:dyDescent="0.25">
      <c r="A12" s="3"/>
      <c r="B12" s="1" t="s">
        <v>6</v>
      </c>
      <c r="C12" s="3"/>
      <c r="D12" s="3"/>
      <c r="E12" s="3"/>
      <c r="F12" s="8"/>
      <c r="G12" s="8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8"/>
      <c r="G13" s="8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8"/>
      <c r="G14" s="8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32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DD62BEC-EC93-4206-8322-7AF1B65562BE}"/>
    <hyperlink ref="B10" r:id="rId2" display="consultantplus://offline/ref=2B68D365C87DD12C3005D9B461515A31DC59046575EDA8B88471CB77745D0FE2FE0F07D2C424YAQFF" xr:uid="{B9CBCCF9-2467-43E0-8055-BC34BFC51236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4DC0-35B9-4CA5-BB60-63A4F2BC7546}">
  <sheetPr>
    <pageSetUpPr fitToPage="1"/>
  </sheetPr>
  <dimension ref="A1:M24"/>
  <sheetViews>
    <sheetView view="pageBreakPreview" topLeftCell="A4" zoomScaleNormal="100" zoomScaleSheetLayoutView="100" workbookViewId="0">
      <selection activeCell="F7" sqref="F7: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36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июнь!C7+4</f>
        <v>117</v>
      </c>
      <c r="D7" s="3"/>
      <c r="E7" s="3"/>
      <c r="F7" s="8">
        <f>июнь!F7+37</f>
        <v>1370.5</v>
      </c>
      <c r="G7" s="8"/>
      <c r="H7" s="3"/>
    </row>
    <row r="8" spans="1:13" x14ac:dyDescent="0.25">
      <c r="A8" s="6">
        <v>2</v>
      </c>
      <c r="B8" s="3" t="s">
        <v>8</v>
      </c>
      <c r="C8" s="3">
        <f>июнь!C8+1</f>
        <v>20</v>
      </c>
      <c r="D8" s="3"/>
      <c r="E8" s="3"/>
      <c r="F8" s="8">
        <f>июнь!F8+100</f>
        <v>972.4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8"/>
      <c r="G11" s="8"/>
      <c r="H11" s="3"/>
    </row>
    <row r="12" spans="1:13" x14ac:dyDescent="0.25">
      <c r="A12" s="3"/>
      <c r="B12" s="1" t="s">
        <v>6</v>
      </c>
      <c r="C12" s="3"/>
      <c r="D12" s="3"/>
      <c r="E12" s="3"/>
      <c r="F12" s="8"/>
      <c r="G12" s="8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8"/>
      <c r="G13" s="8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8"/>
      <c r="G14" s="8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32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51E71D83-853B-40CD-B789-08DCDA58A6AF}"/>
    <hyperlink ref="B10" r:id="rId2" display="consultantplus://offline/ref=2B68D365C87DD12C3005D9B461515A31DC59046575EDA8B88471CB77745D0FE2FE0F07D2C424YAQFF" xr:uid="{8F4BEB77-FE97-4185-8622-F720149889C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40190-BA7E-4CAD-BB49-637E748A78E8}">
  <sheetPr>
    <pageSetUpPr fitToPage="1"/>
  </sheetPr>
  <dimension ref="A1:L24"/>
  <sheetViews>
    <sheetView tabSelected="1"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  <col min="12" max="12" width="11" bestFit="1" customWidth="1"/>
  </cols>
  <sheetData>
    <row r="1" spans="1:12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2" ht="64.5" customHeight="1" x14ac:dyDescent="0.25">
      <c r="A2" s="14" t="s">
        <v>37</v>
      </c>
      <c r="B2" s="14"/>
      <c r="C2" s="14"/>
      <c r="D2" s="14"/>
      <c r="E2" s="14"/>
      <c r="F2" s="14"/>
      <c r="G2" s="14"/>
      <c r="H2" s="14"/>
    </row>
    <row r="3" spans="1:12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2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2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2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2" x14ac:dyDescent="0.25">
      <c r="A7" s="3"/>
      <c r="B7" s="2" t="s">
        <v>7</v>
      </c>
      <c r="C7" s="3">
        <f>июль!C7+14</f>
        <v>131</v>
      </c>
      <c r="D7" s="3"/>
      <c r="E7" s="3"/>
      <c r="F7" s="8">
        <f>июль!F7+175</f>
        <v>1545.5</v>
      </c>
      <c r="G7" s="8"/>
      <c r="H7" s="3"/>
    </row>
    <row r="8" spans="1:12" x14ac:dyDescent="0.25">
      <c r="A8" s="6">
        <v>2</v>
      </c>
      <c r="B8" s="3" t="s">
        <v>8</v>
      </c>
      <c r="C8" s="3">
        <f>июль!C8+3</f>
        <v>23</v>
      </c>
      <c r="D8" s="3"/>
      <c r="E8" s="3"/>
      <c r="F8" s="8">
        <f>июль!F8+155</f>
        <v>1127.4000000000001</v>
      </c>
      <c r="G8" s="8"/>
      <c r="H8" s="3"/>
    </row>
    <row r="9" spans="1:12" x14ac:dyDescent="0.25">
      <c r="A9" s="3"/>
      <c r="B9" s="1" t="s">
        <v>6</v>
      </c>
      <c r="C9" s="3"/>
      <c r="D9" s="3"/>
      <c r="E9" s="3"/>
      <c r="F9" s="8"/>
      <c r="G9" s="8"/>
      <c r="H9" s="3"/>
      <c r="L9" s="11"/>
    </row>
    <row r="10" spans="1:12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2" x14ac:dyDescent="0.25">
      <c r="A11" s="6">
        <v>3</v>
      </c>
      <c r="B11" s="3" t="s">
        <v>10</v>
      </c>
      <c r="C11" s="3">
        <v>1</v>
      </c>
      <c r="D11" s="3"/>
      <c r="E11" s="3"/>
      <c r="F11" s="8">
        <v>630</v>
      </c>
      <c r="G11" s="8"/>
      <c r="H11" s="3"/>
    </row>
    <row r="12" spans="1:12" x14ac:dyDescent="0.25">
      <c r="A12" s="3"/>
      <c r="B12" s="1" t="s">
        <v>6</v>
      </c>
      <c r="C12" s="3"/>
      <c r="D12" s="3"/>
      <c r="E12" s="3"/>
      <c r="F12" s="3"/>
      <c r="G12" s="3"/>
      <c r="H12" s="3"/>
    </row>
    <row r="13" spans="1:12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2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2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2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38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DF59874-4C35-4F2F-AA52-B0BF0D2D3101}"/>
    <hyperlink ref="B10" r:id="rId2" display="consultantplus://offline/ref=2B68D365C87DD12C3005D9B461515A31DC59046575EDA8B88471CB77745D0FE2FE0F07D2C424YAQFF" xr:uid="{82ECC58A-A2EF-45CE-8EF6-DFDEBF25CB5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F245-6C2F-43F0-A780-008DA6B2761C}">
  <sheetPr>
    <pageSetUpPr fitToPage="1"/>
  </sheetPr>
  <dimension ref="A1:M24"/>
  <sheetViews>
    <sheetView zoomScaleNormal="100" zoomScaleSheetLayoutView="100" workbookViewId="0">
      <selection activeCell="F7" sqref="F7:G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2" spans="1:13" ht="64.5" customHeight="1" x14ac:dyDescent="0.25">
      <c r="A2" s="14" t="s">
        <v>21</v>
      </c>
      <c r="B2" s="14"/>
      <c r="C2" s="14"/>
      <c r="D2" s="14"/>
      <c r="E2" s="14"/>
      <c r="F2" s="14"/>
      <c r="G2" s="14"/>
      <c r="H2" s="14"/>
    </row>
    <row r="3" spans="1:13" ht="30" customHeight="1" x14ac:dyDescent="0.25">
      <c r="A3" s="15" t="s">
        <v>2</v>
      </c>
      <c r="B3" s="15"/>
      <c r="C3" s="15" t="s">
        <v>14</v>
      </c>
      <c r="D3" s="15"/>
      <c r="E3" s="15"/>
      <c r="F3" s="15" t="s">
        <v>3</v>
      </c>
      <c r="G3" s="15"/>
      <c r="H3" s="15"/>
    </row>
    <row r="4" spans="1:13" ht="30" x14ac:dyDescent="0.25">
      <c r="A4" s="15"/>
      <c r="B4" s="15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август!C7+17</f>
        <v>148</v>
      </c>
      <c r="D7" s="3">
        <f>август!D7</f>
        <v>0</v>
      </c>
      <c r="E7" s="3"/>
      <c r="F7" s="8">
        <f>август!F7+237</f>
        <v>1782.5</v>
      </c>
      <c r="G7" s="8">
        <f>август!G7</f>
        <v>0</v>
      </c>
      <c r="H7" s="3"/>
    </row>
    <row r="8" spans="1:13" x14ac:dyDescent="0.25">
      <c r="A8" s="6">
        <v>2</v>
      </c>
      <c r="B8" s="3" t="s">
        <v>8</v>
      </c>
      <c r="C8" s="3">
        <f>август!C8+3</f>
        <v>26</v>
      </c>
      <c r="D8" s="3">
        <f>август!D8</f>
        <v>0</v>
      </c>
      <c r="E8" s="3"/>
      <c r="F8" s="8">
        <f>август!F8+320</f>
        <v>1447.4</v>
      </c>
      <c r="G8" s="8">
        <f>август!G8</f>
        <v>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август!C11</f>
        <v>1</v>
      </c>
      <c r="D11" s="3">
        <f>август!D11</f>
        <v>0</v>
      </c>
      <c r="E11" s="3"/>
      <c r="F11" s="8">
        <f>август!F11</f>
        <v>630</v>
      </c>
      <c r="G11" s="8">
        <f>август!G11</f>
        <v>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август!C14</f>
        <v>0</v>
      </c>
      <c r="D14" s="3">
        <v>1</v>
      </c>
      <c r="E14" s="3"/>
      <c r="F14" s="3">
        <f>август!F14</f>
        <v>0</v>
      </c>
      <c r="G14" s="3">
        <v>700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6" t="s">
        <v>16</v>
      </c>
      <c r="B19" s="16"/>
      <c r="C19" s="16"/>
      <c r="D19" s="16"/>
      <c r="E19" s="16"/>
      <c r="F19" s="16"/>
      <c r="G19" s="16"/>
      <c r="H19" s="16"/>
    </row>
    <row r="24" spans="1:8" x14ac:dyDescent="0.25">
      <c r="A24" s="12" t="s">
        <v>17</v>
      </c>
      <c r="B24" s="12"/>
      <c r="C24" s="12"/>
      <c r="D24" s="12"/>
      <c r="E24" s="12"/>
      <c r="F24" s="12"/>
      <c r="G24" s="12"/>
      <c r="H24" s="12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1A46C1-4BDD-40C9-9F63-62932CEC8D32}"/>
    <hyperlink ref="B10" r:id="rId2" display="consultantplus://offline/ref=2B68D365C87DD12C3005D9B461515A31DC59046575EDA8B88471CB77745D0FE2FE0F07D2C424YAQFF" xr:uid="{4830DD86-511F-4EF3-A2CF-25E17332B3BA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2024-09-02T02:50:25Z</dcterms:modified>
</cp:coreProperties>
</file>